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-Mukellef Evraklar\1Evraklar\"/>
    </mc:Choice>
  </mc:AlternateContent>
  <bookViews>
    <workbookView xWindow="0" yWindow="0" windowWidth="28800" windowHeight="12495"/>
  </bookViews>
  <sheets>
    <sheet name="Hesaplamalar" sheetId="1" r:id="rId1"/>
    <sheet name="Vergi Referans" sheetId="2" state="hidden" r:id="rId2"/>
    <sheet name="Vergi Referans (5)" sheetId="6" state="hidden" r:id="rId3"/>
    <sheet name="Vergi Referans (6)" sheetId="7" state="hidden" r:id="rId4"/>
    <sheet name="Vergi Referans (2)" sheetId="3" state="hidden" r:id="rId5"/>
    <sheet name="Vergi Referans (3)" sheetId="4" state="hidden" r:id="rId6"/>
    <sheet name="Vergi Referans (4)" sheetId="5" state="hidden" r:id="rId7"/>
  </sheets>
  <calcPr calcId="162913"/>
  <extLst>
    <ext uri="GoogleSheetsCustomDataVersion1">
      <go:sheetsCustomData xmlns:go="http://customooxmlschemas.google.com/" r:id="rId9" roundtripDataSignature="AMtx7mi4+uVVUT2hFhlMx/H4Sh+VvtvC/A=="/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H25" i="1"/>
  <c r="G25" i="1"/>
  <c r="F25" i="1"/>
  <c r="E25" i="1"/>
  <c r="D25" i="1"/>
  <c r="C25" i="1"/>
  <c r="N31" i="1"/>
  <c r="N30" i="1"/>
  <c r="N28" i="1"/>
  <c r="N27" i="1"/>
  <c r="N25" i="1"/>
  <c r="N24" i="1"/>
  <c r="N21" i="1"/>
  <c r="N20" i="1"/>
  <c r="N18" i="1"/>
  <c r="M18" i="1"/>
  <c r="L18" i="1"/>
  <c r="K18" i="1"/>
  <c r="J18" i="1"/>
  <c r="I18" i="1"/>
  <c r="H18" i="1"/>
  <c r="G18" i="1"/>
  <c r="F18" i="1"/>
  <c r="E18" i="1"/>
  <c r="D18" i="1"/>
  <c r="C18" i="1"/>
  <c r="O18" i="1" s="1"/>
  <c r="O16" i="1"/>
  <c r="D3" i="7"/>
  <c r="D3" i="6"/>
  <c r="C7" i="1"/>
  <c r="D7" i="1"/>
  <c r="E7" i="1"/>
  <c r="F7" i="1"/>
  <c r="G7" i="1"/>
  <c r="D3" i="5" l="1"/>
  <c r="D3" i="4"/>
  <c r="B10" i="3"/>
  <c r="C10" i="3" s="1"/>
  <c r="D3" i="3"/>
  <c r="D3" i="2"/>
  <c r="N7" i="1"/>
  <c r="M7" i="1"/>
  <c r="L7" i="1"/>
  <c r="K7" i="1"/>
  <c r="J7" i="1"/>
  <c r="I7" i="1"/>
  <c r="H7" i="1"/>
  <c r="O5" i="1"/>
  <c r="O7" i="1" l="1"/>
  <c r="B10" i="2" s="1"/>
  <c r="C10" i="2" s="1"/>
  <c r="N9" i="1" s="1"/>
  <c r="O9" i="1" s="1"/>
  <c r="P7" i="1" l="1"/>
  <c r="Q7" i="1" l="1"/>
  <c r="B10" i="6"/>
  <c r="C10" i="6" s="1"/>
  <c r="N10" i="1" s="1"/>
  <c r="O10" i="1" s="1"/>
  <c r="B10" i="7" l="1"/>
  <c r="C10" i="7" s="1"/>
  <c r="N11" i="1" s="1"/>
  <c r="O11" i="1" s="1"/>
  <c r="B10" i="5"/>
  <c r="C10" i="5" s="1"/>
  <c r="B10" i="4"/>
  <c r="C10" i="4" s="1"/>
  <c r="R7" i="1" s="1"/>
  <c r="S7" i="1" l="1"/>
  <c r="T7" i="1"/>
</calcChain>
</file>

<file path=xl/comments1.xml><?xml version="1.0" encoding="utf-8"?>
<comments xmlns="http://schemas.openxmlformats.org/spreadsheetml/2006/main">
  <authors>
    <author>Hp</author>
  </authors>
  <commentList>
    <comment ref="M9" authorId="0" shapeId="0">
      <text>
        <r>
          <rPr>
            <sz val="9"/>
            <color indexed="81"/>
            <rFont val="Tahoma"/>
            <family val="2"/>
            <charset val="162"/>
          </rPr>
          <t>Herhangi bir teşvikten faydalanmıyorum. Satışlarım olduğu gibi kar.
Vergi Matrahım 444.000</t>
        </r>
      </text>
    </comment>
    <comment ref="M10" authorId="0" shapeId="0">
      <text>
        <r>
          <rPr>
            <sz val="9"/>
            <color indexed="81"/>
            <rFont val="Tahoma"/>
            <family val="2"/>
            <charset val="162"/>
          </rPr>
          <t>Yurtdışı Hizmet İhracatı istisnasından faydalanıyorum.
Gelirimin %50si istisna kapsamında. Matrahım 222.000</t>
        </r>
      </text>
    </comment>
    <comment ref="M11" authorId="0" shapeId="0">
      <text>
        <r>
          <rPr>
            <sz val="9"/>
            <color indexed="81"/>
            <rFont val="Tahoma"/>
            <family val="2"/>
            <charset val="162"/>
          </rPr>
          <t>Hem hizmet ihracatı hem de Genç Girişimci Teşvikinden faydalanıyorum. İstisna %50 + 75.000 GGT Faydalanıyorum. Matrah 147.000</t>
        </r>
      </text>
    </comment>
  </commentList>
</comments>
</file>

<file path=xl/sharedStrings.xml><?xml version="1.0" encoding="utf-8"?>
<sst xmlns="http://schemas.openxmlformats.org/spreadsheetml/2006/main" count="90" uniqueCount="51">
  <si>
    <t>DÖNEM</t>
  </si>
  <si>
    <t>HAZİRAN</t>
  </si>
  <si>
    <t>TEMMUZ</t>
  </si>
  <si>
    <t>AĞUSTOS</t>
  </si>
  <si>
    <t>EKİM</t>
  </si>
  <si>
    <t>KASIM</t>
  </si>
  <si>
    <t>ARALIK</t>
  </si>
  <si>
    <t>TOPLAM</t>
  </si>
  <si>
    <t>MATRAH</t>
  </si>
  <si>
    <t>GENÇ GİRİŞİMCİ</t>
  </si>
  <si>
    <t>ÖDENECEK VERGİ</t>
  </si>
  <si>
    <t>ORAN</t>
  </si>
  <si>
    <t>KİŞİNİN NET ELİNDE KALAN</t>
  </si>
  <si>
    <t>KUR</t>
  </si>
  <si>
    <t>TL KARŞILIK</t>
  </si>
  <si>
    <t>DİLİMLER</t>
  </si>
  <si>
    <t>DİLİM SABİTİ</t>
  </si>
  <si>
    <t>Bağkur Pirim</t>
  </si>
  <si>
    <t>OCAK</t>
  </si>
  <si>
    <t>ŞUBAT</t>
  </si>
  <si>
    <t>MART</t>
  </si>
  <si>
    <t>NİSAN</t>
  </si>
  <si>
    <t>MAYIS</t>
  </si>
  <si>
    <t>EYLÜL</t>
  </si>
  <si>
    <t>FATURA TUTARI</t>
  </si>
  <si>
    <t>1.Senaryo</t>
  </si>
  <si>
    <t>2.Senaryo</t>
  </si>
  <si>
    <t>3.Senaryo</t>
  </si>
  <si>
    <t>ŞAHIS FİRMASI GELİR VERGİSİ HESAPLAMA</t>
  </si>
  <si>
    <t>X</t>
  </si>
  <si>
    <t>1.Dağ.Kar</t>
  </si>
  <si>
    <t>2.Dağ.Kar</t>
  </si>
  <si>
    <t>TÜZEL KİŞİ KURUMLAR VE ŞİRKET ORTAĞI VERGİSİ HESAPLAMA (LTD.AŞ.)</t>
  </si>
  <si>
    <t>STOPAJ HESAPLAMA</t>
  </si>
  <si>
    <t>1.Stpj</t>
  </si>
  <si>
    <t>2.Stpj</t>
  </si>
  <si>
    <t>NET ELİMİZDE KALAN</t>
  </si>
  <si>
    <t>1.Net</t>
  </si>
  <si>
    <t>2.Net</t>
  </si>
  <si>
    <t>Ş.Senaryo 1</t>
  </si>
  <si>
    <t>T.Senaryo 1</t>
  </si>
  <si>
    <t>Ş.Senaryo 2</t>
  </si>
  <si>
    <t>T.Senaryo 2</t>
  </si>
  <si>
    <t>Ş.Senaryo 3</t>
  </si>
  <si>
    <t>T.Senaryo 3</t>
  </si>
  <si>
    <t>Ödenen Vergi</t>
  </si>
  <si>
    <t>Elde Kalan</t>
  </si>
  <si>
    <t>Soru: Limited Şirketim var kar dağıtmayabilir miyim?</t>
  </si>
  <si>
    <t>Cevap: Şayet şirketten para çekmiyorsanız bu mümkün, peki tutarlı mı? Tartışalım.</t>
  </si>
  <si>
    <t>Soru: Şirket bana belli tutarda maaş ödeyebilir mi?</t>
  </si>
  <si>
    <t>Cevap: Şayet bu tutar piyasa şartlarına uygunsa ve sürekliyse mümkün.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</si>
</sst>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$-409]#,##0.00"/>
    <numFmt numFmtId="165" formatCode="&quot;₺&quot;#,##0.0000"/>
    <numFmt numFmtId="166" formatCode="&quot;₺&quot;#,##0.00"/>
    <numFmt numFmtId="167" formatCode="#,##0.00000"/>
    <numFmt numFmtId="168" formatCode="#,##0.0000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12"/>
      <color theme="1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F4B083"/>
        <bgColor rgb="FFF4B083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3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left"/>
    </xf>
    <xf numFmtId="164" fontId="4" fillId="3" borderId="1" xfId="0" applyNumberFormat="1" applyFont="1" applyFill="1" applyBorder="1"/>
    <xf numFmtId="0" fontId="4" fillId="4" borderId="1" xfId="0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166" fontId="4" fillId="5" borderId="1" xfId="0" applyNumberFormat="1" applyFont="1" applyFill="1" applyBorder="1" applyAlignment="1">
      <alignment horizontal="left"/>
    </xf>
    <xf numFmtId="166" fontId="4" fillId="5" borderId="1" xfId="0" applyNumberFormat="1" applyFont="1" applyFill="1" applyBorder="1"/>
    <xf numFmtId="4" fontId="4" fillId="5" borderId="1" xfId="0" applyNumberFormat="1" applyFont="1" applyFill="1" applyBorder="1"/>
    <xf numFmtId="167" fontId="4" fillId="5" borderId="1" xfId="0" applyNumberFormat="1" applyFont="1" applyFill="1" applyBorder="1"/>
    <xf numFmtId="0" fontId="5" fillId="0" borderId="0" xfId="0" applyFont="1"/>
    <xf numFmtId="4" fontId="4" fillId="0" borderId="0" xfId="0" applyNumberFormat="1" applyFont="1"/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4" fontId="0" fillId="0" borderId="0" xfId="0" applyNumberFormat="1" applyFont="1" applyAlignment="1"/>
    <xf numFmtId="0" fontId="1" fillId="0" borderId="0" xfId="0" applyFont="1" applyAlignment="1"/>
    <xf numFmtId="168" fontId="1" fillId="0" borderId="0" xfId="0" applyNumberFormat="1" applyFont="1" applyAlignment="1"/>
    <xf numFmtId="166" fontId="0" fillId="0" borderId="0" xfId="0" applyNumberFormat="1" applyFont="1" applyAlignment="1"/>
    <xf numFmtId="168" fontId="0" fillId="0" borderId="0" xfId="0" applyNumberFormat="1" applyFont="1" applyAlignment="1"/>
    <xf numFmtId="0" fontId="8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6" borderId="0" xfId="0" applyFont="1" applyFill="1" applyAlignment="1"/>
    <xf numFmtId="166" fontId="0" fillId="6" borderId="0" xfId="0" applyNumberFormat="1" applyFont="1" applyFill="1" applyAlignment="1"/>
    <xf numFmtId="0" fontId="1" fillId="7" borderId="0" xfId="0" applyFont="1" applyFill="1" applyAlignment="1"/>
    <xf numFmtId="166" fontId="0" fillId="7" borderId="0" xfId="0" applyNumberFormat="1" applyFont="1" applyFill="1" applyAlignment="1"/>
    <xf numFmtId="4" fontId="6" fillId="7" borderId="0" xfId="0" applyNumberFormat="1" applyFont="1" applyFill="1" applyAlignment="1">
      <alignment horizontal="center"/>
    </xf>
    <xf numFmtId="166" fontId="1" fillId="6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T992"/>
  <sheetViews>
    <sheetView tabSelected="1" workbookViewId="0">
      <selection activeCell="C33" sqref="C33"/>
    </sheetView>
  </sheetViews>
  <sheetFormatPr defaultColWidth="14.42578125" defaultRowHeight="15" customHeight="1" x14ac:dyDescent="0.25"/>
  <cols>
    <col min="1" max="1" width="3.42578125" customWidth="1"/>
    <col min="2" max="2" width="14.85546875" bestFit="1" customWidth="1"/>
    <col min="3" max="7" width="11.140625" style="15" bestFit="1" customWidth="1"/>
    <col min="8" max="8" width="11.28515625" customWidth="1"/>
    <col min="9" max="12" width="10.85546875" customWidth="1"/>
    <col min="13" max="13" width="10.28515625" bestFit="1" customWidth="1"/>
    <col min="14" max="14" width="11.28515625" bestFit="1" customWidth="1"/>
    <col min="15" max="15" width="12" customWidth="1"/>
    <col min="16" max="16" width="12" hidden="1" customWidth="1"/>
    <col min="17" max="17" width="15.42578125" hidden="1" customWidth="1"/>
    <col min="18" max="18" width="16.42578125" hidden="1" customWidth="1"/>
    <col min="19" max="19" width="8.7109375" hidden="1" customWidth="1"/>
    <col min="20" max="20" width="25" hidden="1" customWidth="1"/>
    <col min="21" max="30" width="8.7109375" customWidth="1"/>
  </cols>
  <sheetData>
    <row r="3" spans="2:20" ht="15.75" customHeight="1" x14ac:dyDescent="0.25">
      <c r="B3" s="23" t="s">
        <v>28</v>
      </c>
      <c r="C3" s="16"/>
      <c r="D3" s="16"/>
      <c r="E3" s="16"/>
      <c r="F3" s="16"/>
      <c r="G3" s="16"/>
      <c r="H3" s="17"/>
      <c r="I3" s="17"/>
      <c r="J3" s="17"/>
      <c r="K3" s="17"/>
      <c r="L3" s="17"/>
      <c r="M3" s="17"/>
      <c r="N3" s="17"/>
    </row>
    <row r="4" spans="2:20" x14ac:dyDescent="0.25">
      <c r="B4" s="1" t="s">
        <v>0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1" t="s">
        <v>1</v>
      </c>
      <c r="I4" s="1" t="s">
        <v>2</v>
      </c>
      <c r="J4" s="1" t="s">
        <v>3</v>
      </c>
      <c r="K4" s="1" t="s">
        <v>23</v>
      </c>
      <c r="L4" s="1" t="s">
        <v>4</v>
      </c>
      <c r="M4" s="1" t="s">
        <v>5</v>
      </c>
      <c r="N4" s="1" t="s">
        <v>6</v>
      </c>
      <c r="O4" s="1" t="s">
        <v>7</v>
      </c>
      <c r="P4" s="1" t="s">
        <v>8</v>
      </c>
      <c r="Q4" s="1" t="s">
        <v>9</v>
      </c>
      <c r="R4" s="1" t="s">
        <v>10</v>
      </c>
      <c r="S4" s="1" t="s">
        <v>11</v>
      </c>
      <c r="T4" s="1" t="s">
        <v>12</v>
      </c>
    </row>
    <row r="5" spans="2:20" x14ac:dyDescent="0.25">
      <c r="B5" s="2" t="s">
        <v>24</v>
      </c>
      <c r="C5" s="3">
        <v>2000</v>
      </c>
      <c r="D5" s="3">
        <v>2000</v>
      </c>
      <c r="E5" s="3">
        <v>2000</v>
      </c>
      <c r="F5" s="3">
        <v>2000</v>
      </c>
      <c r="G5" s="3">
        <v>2000</v>
      </c>
      <c r="H5" s="3">
        <v>2000</v>
      </c>
      <c r="I5" s="3">
        <v>2000</v>
      </c>
      <c r="J5" s="3">
        <v>2000</v>
      </c>
      <c r="K5" s="3">
        <v>2000</v>
      </c>
      <c r="L5" s="3">
        <v>2000</v>
      </c>
      <c r="M5" s="3">
        <v>2000</v>
      </c>
      <c r="N5" s="3">
        <v>2000</v>
      </c>
      <c r="O5" s="4">
        <f>SUM(H5:N5)</f>
        <v>14000</v>
      </c>
    </row>
    <row r="6" spans="2:20" x14ac:dyDescent="0.25">
      <c r="B6" s="5" t="s">
        <v>13</v>
      </c>
      <c r="C6" s="7">
        <v>18.5</v>
      </c>
      <c r="D6" s="7">
        <v>18.5</v>
      </c>
      <c r="E6" s="7">
        <v>18.5</v>
      </c>
      <c r="F6" s="7">
        <v>18.5</v>
      </c>
      <c r="G6" s="7">
        <v>18.5</v>
      </c>
      <c r="H6" s="6">
        <v>18.5</v>
      </c>
      <c r="I6" s="7">
        <v>18.5</v>
      </c>
      <c r="J6" s="6">
        <v>18.5</v>
      </c>
      <c r="K6" s="6">
        <v>18.5</v>
      </c>
      <c r="L6" s="6">
        <v>18.5</v>
      </c>
      <c r="M6" s="6">
        <v>18.5</v>
      </c>
      <c r="N6" s="6">
        <v>18.5</v>
      </c>
    </row>
    <row r="7" spans="2:20" x14ac:dyDescent="0.25">
      <c r="B7" s="8" t="s">
        <v>14</v>
      </c>
      <c r="C7" s="9">
        <f t="shared" ref="C7:G7" si="0">C5*C6</f>
        <v>37000</v>
      </c>
      <c r="D7" s="9">
        <f t="shared" si="0"/>
        <v>37000</v>
      </c>
      <c r="E7" s="9">
        <f t="shared" si="0"/>
        <v>37000</v>
      </c>
      <c r="F7" s="9">
        <f t="shared" si="0"/>
        <v>37000</v>
      </c>
      <c r="G7" s="9">
        <f t="shared" si="0"/>
        <v>37000</v>
      </c>
      <c r="H7" s="9">
        <f t="shared" ref="H7:N7" si="1">H5*H6</f>
        <v>37000</v>
      </c>
      <c r="I7" s="9">
        <f t="shared" si="1"/>
        <v>37000</v>
      </c>
      <c r="J7" s="9">
        <f t="shared" si="1"/>
        <v>37000</v>
      </c>
      <c r="K7" s="9">
        <f t="shared" si="1"/>
        <v>37000</v>
      </c>
      <c r="L7" s="9">
        <f t="shared" si="1"/>
        <v>37000</v>
      </c>
      <c r="M7" s="9">
        <f t="shared" si="1"/>
        <v>37000</v>
      </c>
      <c r="N7" s="9">
        <f t="shared" si="1"/>
        <v>37000</v>
      </c>
      <c r="O7" s="10">
        <f>SUM(C7:N7)</f>
        <v>444000</v>
      </c>
      <c r="P7" s="10">
        <f>O7/2</f>
        <v>222000</v>
      </c>
      <c r="Q7" s="10">
        <f>P7-75000</f>
        <v>147000</v>
      </c>
      <c r="R7" s="11">
        <f>'Vergi Referans (3)'!C10</f>
        <v>33190</v>
      </c>
      <c r="S7" s="12">
        <f>R7/O7</f>
        <v>7.4752252252252252E-2</v>
      </c>
      <c r="T7" s="10">
        <f>O7-R7</f>
        <v>410810</v>
      </c>
    </row>
    <row r="9" spans="2:20" ht="15" customHeight="1" x14ac:dyDescent="0.25">
      <c r="M9" t="s">
        <v>25</v>
      </c>
      <c r="N9" s="18">
        <f>'Vergi Referans'!C10</f>
        <v>135300</v>
      </c>
      <c r="O9" s="20">
        <f>N9/O7</f>
        <v>0.30472972972972973</v>
      </c>
    </row>
    <row r="10" spans="2:20" ht="15" customHeight="1" x14ac:dyDescent="0.25">
      <c r="M10" s="19" t="s">
        <v>26</v>
      </c>
      <c r="N10" s="18">
        <f>'Vergi Referans (5)'!C10</f>
        <v>57600</v>
      </c>
      <c r="O10" s="20">
        <f>N10/O7</f>
        <v>0.12972972972972974</v>
      </c>
    </row>
    <row r="11" spans="2:20" ht="15" customHeight="1" x14ac:dyDescent="0.25">
      <c r="M11" s="19" t="s">
        <v>27</v>
      </c>
      <c r="N11" s="18">
        <f>'Vergi Referans (6)'!C10</f>
        <v>33190</v>
      </c>
      <c r="O11" s="22">
        <f>N11/O7</f>
        <v>7.4752252252252252E-2</v>
      </c>
    </row>
    <row r="12" spans="2:20" ht="15" customHeight="1" x14ac:dyDescent="0.25">
      <c r="O12" s="18"/>
    </row>
    <row r="13" spans="2:20" ht="15.75" customHeight="1" x14ac:dyDescent="0.25">
      <c r="O13" s="18"/>
    </row>
    <row r="14" spans="2:20" ht="15.75" customHeight="1" x14ac:dyDescent="0.25">
      <c r="B14" s="23" t="s">
        <v>32</v>
      </c>
      <c r="C14" s="16"/>
      <c r="D14" s="16"/>
      <c r="E14" s="16"/>
      <c r="F14" s="16"/>
      <c r="G14" s="16"/>
      <c r="H14" s="17"/>
      <c r="I14" s="17"/>
      <c r="J14" s="17"/>
      <c r="K14" s="17"/>
      <c r="L14" s="17"/>
      <c r="M14" s="17"/>
      <c r="N14" s="17"/>
      <c r="O14" s="18"/>
    </row>
    <row r="15" spans="2:20" ht="15.75" customHeight="1" x14ac:dyDescent="0.25">
      <c r="B15" s="1" t="s">
        <v>0</v>
      </c>
      <c r="C15" s="1" t="s">
        <v>18</v>
      </c>
      <c r="D15" s="1" t="s">
        <v>19</v>
      </c>
      <c r="E15" s="1" t="s">
        <v>20</v>
      </c>
      <c r="F15" s="1" t="s">
        <v>21</v>
      </c>
      <c r="G15" s="1" t="s">
        <v>22</v>
      </c>
      <c r="H15" s="1" t="s">
        <v>1</v>
      </c>
      <c r="I15" s="1" t="s">
        <v>2</v>
      </c>
      <c r="J15" s="1" t="s">
        <v>3</v>
      </c>
      <c r="K15" s="1" t="s">
        <v>23</v>
      </c>
      <c r="L15" s="1" t="s">
        <v>4</v>
      </c>
      <c r="M15" s="1" t="s">
        <v>5</v>
      </c>
      <c r="N15" s="1" t="s">
        <v>6</v>
      </c>
      <c r="O15" s="1" t="s">
        <v>7</v>
      </c>
    </row>
    <row r="16" spans="2:20" ht="15.75" customHeight="1" x14ac:dyDescent="0.25">
      <c r="B16" s="2" t="s">
        <v>24</v>
      </c>
      <c r="C16" s="3">
        <v>2000</v>
      </c>
      <c r="D16" s="3">
        <v>2000</v>
      </c>
      <c r="E16" s="3">
        <v>2000</v>
      </c>
      <c r="F16" s="3">
        <v>2000</v>
      </c>
      <c r="G16" s="3">
        <v>2000</v>
      </c>
      <c r="H16" s="3">
        <v>2000</v>
      </c>
      <c r="I16" s="3">
        <v>2000</v>
      </c>
      <c r="J16" s="3">
        <v>2000</v>
      </c>
      <c r="K16" s="3">
        <v>2000</v>
      </c>
      <c r="L16" s="3">
        <v>2000</v>
      </c>
      <c r="M16" s="3">
        <v>2000</v>
      </c>
      <c r="N16" s="3">
        <v>2000</v>
      </c>
      <c r="O16" s="4">
        <f>SUM(H16:N16)</f>
        <v>14000</v>
      </c>
    </row>
    <row r="17" spans="2:15" ht="15.75" customHeight="1" x14ac:dyDescent="0.25">
      <c r="B17" s="5" t="s">
        <v>13</v>
      </c>
      <c r="C17" s="7">
        <v>18.5</v>
      </c>
      <c r="D17" s="7">
        <v>18.5</v>
      </c>
      <c r="E17" s="7">
        <v>18.5</v>
      </c>
      <c r="F17" s="7">
        <v>18.5</v>
      </c>
      <c r="G17" s="7">
        <v>18.5</v>
      </c>
      <c r="H17" s="7">
        <v>18.5</v>
      </c>
      <c r="I17" s="7">
        <v>18.5</v>
      </c>
      <c r="J17" s="7">
        <v>18.5</v>
      </c>
      <c r="K17" s="7">
        <v>18.5</v>
      </c>
      <c r="L17" s="7">
        <v>18.5</v>
      </c>
      <c r="M17" s="7">
        <v>18.5</v>
      </c>
      <c r="N17" s="7">
        <v>18.5</v>
      </c>
      <c r="O17" s="15"/>
    </row>
    <row r="18" spans="2:15" ht="15.75" customHeight="1" x14ac:dyDescent="0.25">
      <c r="B18" s="8" t="s">
        <v>14</v>
      </c>
      <c r="C18" s="9">
        <f t="shared" ref="C18:N18" si="2">C16*C17</f>
        <v>37000</v>
      </c>
      <c r="D18" s="9">
        <f t="shared" si="2"/>
        <v>37000</v>
      </c>
      <c r="E18" s="9">
        <f t="shared" si="2"/>
        <v>37000</v>
      </c>
      <c r="F18" s="9">
        <f t="shared" si="2"/>
        <v>37000</v>
      </c>
      <c r="G18" s="9">
        <f t="shared" si="2"/>
        <v>37000</v>
      </c>
      <c r="H18" s="9">
        <f t="shared" si="2"/>
        <v>37000</v>
      </c>
      <c r="I18" s="9">
        <f t="shared" si="2"/>
        <v>37000</v>
      </c>
      <c r="J18" s="9">
        <f t="shared" si="2"/>
        <v>37000</v>
      </c>
      <c r="K18" s="9">
        <f t="shared" si="2"/>
        <v>37000</v>
      </c>
      <c r="L18" s="9">
        <f t="shared" si="2"/>
        <v>37000</v>
      </c>
      <c r="M18" s="9">
        <f t="shared" si="2"/>
        <v>37000</v>
      </c>
      <c r="N18" s="9">
        <f t="shared" si="2"/>
        <v>37000</v>
      </c>
      <c r="O18" s="10">
        <f>SUM(C18:N18)</f>
        <v>444000</v>
      </c>
    </row>
    <row r="19" spans="2:15" ht="15.75" customHeight="1" x14ac:dyDescent="0.25"/>
    <row r="20" spans="2:15" ht="15.75" customHeight="1" x14ac:dyDescent="0.25">
      <c r="M20" s="19" t="s">
        <v>25</v>
      </c>
      <c r="N20" s="18">
        <f>O7*23/100</f>
        <v>102120</v>
      </c>
    </row>
    <row r="21" spans="2:15" ht="15.75" customHeight="1" x14ac:dyDescent="0.25">
      <c r="M21" s="19" t="s">
        <v>26</v>
      </c>
      <c r="N21" s="18">
        <f>(O7/2)*23/100</f>
        <v>51060</v>
      </c>
    </row>
    <row r="22" spans="2:15" ht="15.75" customHeight="1" x14ac:dyDescent="0.25">
      <c r="M22" s="19" t="s">
        <v>27</v>
      </c>
      <c r="N22" s="24" t="s">
        <v>29</v>
      </c>
    </row>
    <row r="23" spans="2:15" ht="15.75" customHeight="1" x14ac:dyDescent="0.25"/>
    <row r="24" spans="2:15" ht="15.75" customHeight="1" x14ac:dyDescent="0.25">
      <c r="C24" s="27" t="s">
        <v>39</v>
      </c>
      <c r="D24" s="29" t="s">
        <v>40</v>
      </c>
      <c r="E24" s="27" t="s">
        <v>41</v>
      </c>
      <c r="F24" s="29" t="s">
        <v>42</v>
      </c>
      <c r="G24" s="27" t="s">
        <v>43</v>
      </c>
      <c r="H24" s="29" t="s">
        <v>44</v>
      </c>
      <c r="M24" s="19" t="s">
        <v>30</v>
      </c>
      <c r="N24" s="21">
        <f>O18-N20</f>
        <v>341880</v>
      </c>
    </row>
    <row r="25" spans="2:15" ht="15.75" customHeight="1" x14ac:dyDescent="0.25">
      <c r="B25" s="19" t="s">
        <v>45</v>
      </c>
      <c r="C25" s="32">
        <f>N9</f>
        <v>135300</v>
      </c>
      <c r="D25" s="30">
        <f>N20+N27</f>
        <v>153402</v>
      </c>
      <c r="E25" s="28">
        <f>N10</f>
        <v>57600</v>
      </c>
      <c r="F25" s="30">
        <f>N21+N28</f>
        <v>110001</v>
      </c>
      <c r="G25" s="28">
        <f>N11</f>
        <v>33190</v>
      </c>
      <c r="H25" s="31" t="str">
        <f>N22</f>
        <v>X</v>
      </c>
      <c r="M25" s="19" t="s">
        <v>31</v>
      </c>
      <c r="N25" s="21">
        <f>O18-N21</f>
        <v>392940</v>
      </c>
    </row>
    <row r="26" spans="2:15" ht="15.75" customHeight="1" x14ac:dyDescent="0.25">
      <c r="B26" s="19" t="s">
        <v>46</v>
      </c>
      <c r="C26" s="28">
        <f>O7-N9</f>
        <v>308700</v>
      </c>
      <c r="D26" s="30">
        <f>O18-N20-N27</f>
        <v>290598</v>
      </c>
      <c r="E26" s="28">
        <f>O7-N10</f>
        <v>386400</v>
      </c>
      <c r="F26" s="30">
        <f>O18-N21-N28</f>
        <v>333999</v>
      </c>
      <c r="G26" s="28">
        <f>O7-N11</f>
        <v>410810</v>
      </c>
      <c r="H26" s="31" t="s">
        <v>29</v>
      </c>
      <c r="M26" s="25" t="s">
        <v>33</v>
      </c>
      <c r="N26" s="25"/>
    </row>
    <row r="27" spans="2:15" ht="15.75" customHeight="1" x14ac:dyDescent="0.25">
      <c r="M27" s="19" t="s">
        <v>34</v>
      </c>
      <c r="N27" s="21">
        <f>N24*15/100</f>
        <v>51282</v>
      </c>
    </row>
    <row r="28" spans="2:15" ht="15.75" customHeight="1" x14ac:dyDescent="0.25">
      <c r="M28" s="19" t="s">
        <v>35</v>
      </c>
      <c r="N28" s="21">
        <f>N25*15/100</f>
        <v>58941</v>
      </c>
    </row>
    <row r="29" spans="2:15" ht="15.75" customHeight="1" x14ac:dyDescent="0.25">
      <c r="C29" s="19" t="s">
        <v>47</v>
      </c>
      <c r="M29" s="26" t="s">
        <v>36</v>
      </c>
      <c r="N29" s="26"/>
    </row>
    <row r="30" spans="2:15" ht="15.75" customHeight="1" x14ac:dyDescent="0.25">
      <c r="C30" s="19" t="s">
        <v>48</v>
      </c>
      <c r="M30" s="19" t="s">
        <v>37</v>
      </c>
      <c r="N30" s="21">
        <f>N24-N27</f>
        <v>290598</v>
      </c>
    </row>
    <row r="31" spans="2:15" ht="15.75" customHeight="1" x14ac:dyDescent="0.25">
      <c r="C31" s="19" t="s">
        <v>49</v>
      </c>
      <c r="M31" s="19" t="s">
        <v>38</v>
      </c>
      <c r="N31" s="21">
        <f>N25-N28</f>
        <v>333999</v>
      </c>
    </row>
    <row r="32" spans="2:15" ht="15.75" customHeight="1" x14ac:dyDescent="0.25">
      <c r="C32" s="19" t="s">
        <v>50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</sheetData>
  <mergeCells count="4">
    <mergeCell ref="B3:N3"/>
    <mergeCell ref="B14:N14"/>
    <mergeCell ref="M26:N26"/>
    <mergeCell ref="M29:N29"/>
  </mergeCells>
  <pageMargins left="0.7" right="0.7" top="0.75" bottom="0.75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0"/>
  <sheetViews>
    <sheetView workbookViewId="0">
      <selection activeCell="B11" sqref="B11"/>
    </sheetView>
  </sheetViews>
  <sheetFormatPr defaultColWidth="14.42578125" defaultRowHeight="15" customHeight="1" x14ac:dyDescent="0.25"/>
  <cols>
    <col min="1" max="1" width="8.7109375" customWidth="1"/>
    <col min="2" max="2" width="12.140625" customWidth="1"/>
    <col min="3" max="26" width="8.7109375" customWidth="1"/>
  </cols>
  <sheetData>
    <row r="2" spans="1:4" x14ac:dyDescent="0.25">
      <c r="A2" s="13" t="s">
        <v>15</v>
      </c>
      <c r="C2" s="13" t="s">
        <v>11</v>
      </c>
      <c r="D2" s="13" t="s">
        <v>16</v>
      </c>
    </row>
    <row r="3" spans="1:4" x14ac:dyDescent="0.25">
      <c r="A3" s="13">
        <v>0</v>
      </c>
      <c r="B3" s="13">
        <v>32000</v>
      </c>
      <c r="C3" s="13">
        <v>0.15</v>
      </c>
      <c r="D3" s="13">
        <f>B3*C3</f>
        <v>4800</v>
      </c>
    </row>
    <row r="4" spans="1:4" x14ac:dyDescent="0.25">
      <c r="A4" s="13">
        <v>32000</v>
      </c>
      <c r="B4" s="13">
        <v>70000</v>
      </c>
      <c r="C4" s="13">
        <v>0.2</v>
      </c>
      <c r="D4" s="13">
        <v>12400</v>
      </c>
    </row>
    <row r="5" spans="1:4" x14ac:dyDescent="0.25">
      <c r="A5" s="13">
        <v>70000</v>
      </c>
      <c r="B5" s="13">
        <v>170000</v>
      </c>
      <c r="C5" s="13">
        <v>0.27</v>
      </c>
      <c r="D5" s="13">
        <v>39400</v>
      </c>
    </row>
    <row r="6" spans="1:4" x14ac:dyDescent="0.25">
      <c r="A6" s="13">
        <v>170000</v>
      </c>
      <c r="B6" s="13">
        <v>880000</v>
      </c>
      <c r="C6" s="13">
        <v>0.35</v>
      </c>
      <c r="D6" s="13">
        <v>287900</v>
      </c>
    </row>
    <row r="7" spans="1:4" x14ac:dyDescent="0.25">
      <c r="A7" s="13">
        <v>880000</v>
      </c>
      <c r="B7" s="13">
        <v>999999999999.98999</v>
      </c>
      <c r="C7" s="13">
        <v>0.4</v>
      </c>
    </row>
    <row r="10" spans="1:4" x14ac:dyDescent="0.25">
      <c r="B10" s="14">
        <f>Hesaplamalar!O7</f>
        <v>444000</v>
      </c>
      <c r="C10" s="13">
        <f>IF(AND(B10&gt;$A$3,B10&lt;=$B$3),B10*$C$3,IF(AND(B10&gt;$A$4,B10&lt;=$B$4),(B10-$A$4)*$C$4+$D$3,IF(AND(B10&gt;$A$5,B10&lt;=$B$5),(B10-$A$5)*$C$5+$D$4,IF(AND(B10&gt;$A$6,B10&lt;=$B$6),(B10-$A$6)*$C$6+$D$5,IF(AND(B10&gt;$A$7,B10&lt;=$B$7),(B10-$A$7)*$C$7+$D$6)))))</f>
        <v>135300</v>
      </c>
    </row>
    <row r="12" spans="1:4" x14ac:dyDescent="0.25">
      <c r="B12" s="13" t="s">
        <v>17</v>
      </c>
      <c r="C12" s="13">
        <v>1476.18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0"/>
  <sheetViews>
    <sheetView workbookViewId="0">
      <selection activeCell="B11" sqref="B11"/>
    </sheetView>
  </sheetViews>
  <sheetFormatPr defaultColWidth="14.42578125" defaultRowHeight="15" customHeight="1" x14ac:dyDescent="0.25"/>
  <cols>
    <col min="1" max="1" width="8.7109375" style="15" customWidth="1"/>
    <col min="2" max="2" width="12.140625" style="15" customWidth="1"/>
    <col min="3" max="26" width="8.7109375" style="15" customWidth="1"/>
    <col min="27" max="16384" width="14.42578125" style="15"/>
  </cols>
  <sheetData>
    <row r="2" spans="1:4" x14ac:dyDescent="0.25">
      <c r="A2" s="13" t="s">
        <v>15</v>
      </c>
      <c r="C2" s="13" t="s">
        <v>11</v>
      </c>
      <c r="D2" s="13" t="s">
        <v>16</v>
      </c>
    </row>
    <row r="3" spans="1:4" x14ac:dyDescent="0.25">
      <c r="A3" s="13">
        <v>0</v>
      </c>
      <c r="B3" s="13">
        <v>32000</v>
      </c>
      <c r="C3" s="13">
        <v>0.15</v>
      </c>
      <c r="D3" s="13">
        <f>B3*C3</f>
        <v>4800</v>
      </c>
    </row>
    <row r="4" spans="1:4" x14ac:dyDescent="0.25">
      <c r="A4" s="13">
        <v>32000</v>
      </c>
      <c r="B4" s="13">
        <v>70000</v>
      </c>
      <c r="C4" s="13">
        <v>0.2</v>
      </c>
      <c r="D4" s="13">
        <v>12400</v>
      </c>
    </row>
    <row r="5" spans="1:4" x14ac:dyDescent="0.25">
      <c r="A5" s="13">
        <v>70000</v>
      </c>
      <c r="B5" s="13">
        <v>170000</v>
      </c>
      <c r="C5" s="13">
        <v>0.27</v>
      </c>
      <c r="D5" s="13">
        <v>39400</v>
      </c>
    </row>
    <row r="6" spans="1:4" x14ac:dyDescent="0.25">
      <c r="A6" s="13">
        <v>170000</v>
      </c>
      <c r="B6" s="13">
        <v>880000</v>
      </c>
      <c r="C6" s="13">
        <v>0.35</v>
      </c>
      <c r="D6" s="13">
        <v>287900</v>
      </c>
    </row>
    <row r="7" spans="1:4" x14ac:dyDescent="0.25">
      <c r="A7" s="13">
        <v>880000</v>
      </c>
      <c r="B7" s="13">
        <v>999999999999.98999</v>
      </c>
      <c r="C7" s="13">
        <v>0.4</v>
      </c>
    </row>
    <row r="10" spans="1:4" x14ac:dyDescent="0.25">
      <c r="B10" s="14">
        <f>Hesaplamalar!P7</f>
        <v>222000</v>
      </c>
      <c r="C10" s="13">
        <f>IF(AND(B10&gt;$A$3,B10&lt;=$B$3),B10*$C$3,IF(AND(B10&gt;$A$4,B10&lt;=$B$4),(B10-$A$4)*$C$4+$D$3,IF(AND(B10&gt;$A$5,B10&lt;=$B$5),(B10-$A$5)*$C$5+$D$4,IF(AND(B10&gt;$A$6,B10&lt;=$B$6),(B10-$A$6)*$C$6+$D$5,IF(AND(B10&gt;$A$7,B10&lt;=$B$7),(B10-$A$7)*$C$7+$D$6)))))</f>
        <v>57600</v>
      </c>
    </row>
    <row r="12" spans="1:4" x14ac:dyDescent="0.25">
      <c r="B12" s="13" t="s">
        <v>17</v>
      </c>
      <c r="C12" s="13">
        <v>1476.18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0"/>
  <sheetViews>
    <sheetView workbookViewId="0">
      <selection activeCell="B11" sqref="B11"/>
    </sheetView>
  </sheetViews>
  <sheetFormatPr defaultColWidth="14.42578125" defaultRowHeight="15" customHeight="1" x14ac:dyDescent="0.25"/>
  <cols>
    <col min="1" max="1" width="8.7109375" style="15" customWidth="1"/>
    <col min="2" max="2" width="12.140625" style="15" customWidth="1"/>
    <col min="3" max="26" width="8.7109375" style="15" customWidth="1"/>
    <col min="27" max="16384" width="14.42578125" style="15"/>
  </cols>
  <sheetData>
    <row r="2" spans="1:4" x14ac:dyDescent="0.25">
      <c r="A2" s="13" t="s">
        <v>15</v>
      </c>
      <c r="C2" s="13" t="s">
        <v>11</v>
      </c>
      <c r="D2" s="13" t="s">
        <v>16</v>
      </c>
    </row>
    <row r="3" spans="1:4" x14ac:dyDescent="0.25">
      <c r="A3" s="13">
        <v>0</v>
      </c>
      <c r="B3" s="13">
        <v>32000</v>
      </c>
      <c r="C3" s="13">
        <v>0.15</v>
      </c>
      <c r="D3" s="13">
        <f>B3*C3</f>
        <v>4800</v>
      </c>
    </row>
    <row r="4" spans="1:4" x14ac:dyDescent="0.25">
      <c r="A4" s="13">
        <v>32000</v>
      </c>
      <c r="B4" s="13">
        <v>70000</v>
      </c>
      <c r="C4" s="13">
        <v>0.2</v>
      </c>
      <c r="D4" s="13">
        <v>12400</v>
      </c>
    </row>
    <row r="5" spans="1:4" x14ac:dyDescent="0.25">
      <c r="A5" s="13">
        <v>70000</v>
      </c>
      <c r="B5" s="13">
        <v>170000</v>
      </c>
      <c r="C5" s="13">
        <v>0.27</v>
      </c>
      <c r="D5" s="13">
        <v>39400</v>
      </c>
    </row>
    <row r="6" spans="1:4" x14ac:dyDescent="0.25">
      <c r="A6" s="13">
        <v>170000</v>
      </c>
      <c r="B6" s="13">
        <v>880000</v>
      </c>
      <c r="C6" s="13">
        <v>0.35</v>
      </c>
      <c r="D6" s="13">
        <v>287900</v>
      </c>
    </row>
    <row r="7" spans="1:4" x14ac:dyDescent="0.25">
      <c r="A7" s="13">
        <v>880000</v>
      </c>
      <c r="B7" s="13">
        <v>999999999999.98999</v>
      </c>
      <c r="C7" s="13">
        <v>0.4</v>
      </c>
    </row>
    <row r="10" spans="1:4" x14ac:dyDescent="0.25">
      <c r="B10" s="14">
        <f>Hesaplamalar!Q7</f>
        <v>147000</v>
      </c>
      <c r="C10" s="13">
        <f>IF(AND(B10&gt;$A$3,B10&lt;=$B$3),B10*$C$3,IF(AND(B10&gt;$A$4,B10&lt;=$B$4),(B10-$A$4)*$C$4+$D$3,IF(AND(B10&gt;$A$5,B10&lt;=$B$5),(B10-$A$5)*$C$5+$D$4,IF(AND(B10&gt;$A$6,B10&lt;=$B$6),(B10-$A$6)*$C$6+$D$5,IF(AND(B10&gt;$A$7,B10&lt;=$B$7),(B10-$A$7)*$C$7+$D$6)))))</f>
        <v>33190</v>
      </c>
    </row>
    <row r="12" spans="1:4" x14ac:dyDescent="0.25">
      <c r="B12" s="13" t="s">
        <v>17</v>
      </c>
      <c r="C12" s="13">
        <v>1476.18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10.140625" customWidth="1"/>
    <col min="3" max="26" width="8.7109375" customWidth="1"/>
  </cols>
  <sheetData>
    <row r="2" spans="1:4" x14ac:dyDescent="0.25">
      <c r="A2" s="13" t="s">
        <v>15</v>
      </c>
      <c r="C2" s="13" t="s">
        <v>11</v>
      </c>
      <c r="D2" s="13" t="s">
        <v>16</v>
      </c>
    </row>
    <row r="3" spans="1:4" x14ac:dyDescent="0.25">
      <c r="A3" s="13">
        <v>0</v>
      </c>
      <c r="B3" s="13">
        <v>32000</v>
      </c>
      <c r="C3" s="13">
        <v>0.15</v>
      </c>
      <c r="D3" s="13">
        <f>B3*C3</f>
        <v>4800</v>
      </c>
    </row>
    <row r="4" spans="1:4" x14ac:dyDescent="0.25">
      <c r="A4" s="13">
        <v>32000</v>
      </c>
      <c r="B4" s="13">
        <v>70000</v>
      </c>
      <c r="C4" s="13">
        <v>0.2</v>
      </c>
      <c r="D4" s="13">
        <v>12400</v>
      </c>
    </row>
    <row r="5" spans="1:4" x14ac:dyDescent="0.25">
      <c r="A5" s="13">
        <v>70000</v>
      </c>
      <c r="B5" s="13">
        <v>170000</v>
      </c>
      <c r="C5" s="13">
        <v>0.27</v>
      </c>
      <c r="D5" s="13">
        <v>39400</v>
      </c>
    </row>
    <row r="6" spans="1:4" x14ac:dyDescent="0.25">
      <c r="A6" s="13">
        <v>170000</v>
      </c>
      <c r="B6" s="13">
        <v>880000</v>
      </c>
      <c r="C6" s="13">
        <v>0.35</v>
      </c>
      <c r="D6" s="13">
        <v>287900</v>
      </c>
    </row>
    <row r="7" spans="1:4" x14ac:dyDescent="0.25">
      <c r="A7" s="13">
        <v>880000</v>
      </c>
      <c r="B7" s="13">
        <v>999999999999.98999</v>
      </c>
      <c r="C7" s="13">
        <v>0.4</v>
      </c>
    </row>
    <row r="10" spans="1:4" x14ac:dyDescent="0.25">
      <c r="B10" s="14" t="e">
        <f>#REF!</f>
        <v>#REF!</v>
      </c>
      <c r="C10" s="13" t="e">
        <f>IF(AND(B10&gt;$A$3,B10&lt;=$B$3),B10*$C$3,IF(AND(B10&gt;$A$4,B10&lt;=$B$4),(B10-$A$4)*$C$4+$D$3,IF(AND(B10&gt;$A$5,B10&lt;=$B$5),(B10-$A$5)*$C$5+$D$4,IF(AND(B10&gt;$A$6,B10&lt;=$B$6),(B10-$A$6)*$C$6+$D$5,IF(AND(B10&gt;$A$7,B10&lt;=$B$7),(B10-$A$7)*$C$7+$D$6)))))</f>
        <v>#REF!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10.140625" customWidth="1"/>
    <col min="3" max="26" width="8.7109375" customWidth="1"/>
  </cols>
  <sheetData>
    <row r="2" spans="1:4" x14ac:dyDescent="0.25">
      <c r="A2" s="13" t="s">
        <v>15</v>
      </c>
      <c r="C2" s="13" t="s">
        <v>11</v>
      </c>
      <c r="D2" s="13" t="s">
        <v>16</v>
      </c>
    </row>
    <row r="3" spans="1:4" x14ac:dyDescent="0.25">
      <c r="A3" s="13">
        <v>0</v>
      </c>
      <c r="B3" s="13">
        <v>32000</v>
      </c>
      <c r="C3" s="13">
        <v>0.15</v>
      </c>
      <c r="D3" s="13">
        <f>B3*C3</f>
        <v>4800</v>
      </c>
    </row>
    <row r="4" spans="1:4" x14ac:dyDescent="0.25">
      <c r="A4" s="13">
        <v>32000</v>
      </c>
      <c r="B4" s="13">
        <v>70000</v>
      </c>
      <c r="C4" s="13">
        <v>0.2</v>
      </c>
      <c r="D4" s="13">
        <v>12400</v>
      </c>
    </row>
    <row r="5" spans="1:4" x14ac:dyDescent="0.25">
      <c r="A5" s="13">
        <v>70000</v>
      </c>
      <c r="B5" s="13">
        <v>170000</v>
      </c>
      <c r="C5" s="13">
        <v>0.27</v>
      </c>
      <c r="D5" s="13">
        <v>39400</v>
      </c>
    </row>
    <row r="6" spans="1:4" x14ac:dyDescent="0.25">
      <c r="A6" s="13">
        <v>170000</v>
      </c>
      <c r="B6" s="13">
        <v>880000</v>
      </c>
      <c r="C6" s="13">
        <v>0.35</v>
      </c>
      <c r="D6" s="13">
        <v>287900</v>
      </c>
    </row>
    <row r="7" spans="1:4" x14ac:dyDescent="0.25">
      <c r="A7" s="13">
        <v>880000</v>
      </c>
      <c r="B7" s="13">
        <v>999999999999.98999</v>
      </c>
      <c r="C7" s="13">
        <v>0.4</v>
      </c>
    </row>
    <row r="10" spans="1:4" x14ac:dyDescent="0.25">
      <c r="B10" s="14">
        <f>Hesaplamalar!Q7</f>
        <v>147000</v>
      </c>
      <c r="C10" s="13">
        <f>IF(AND(B10&gt;$A$3,B10&lt;=$B$3),B10*$C$3,IF(AND(B10&gt;$A$4,B10&lt;=$B$4),(B10-$A$4)*$C$4+$D$3,IF(AND(B10&gt;$A$5,B10&lt;=$B$5),(B10-$A$5)*$C$5+$D$4,IF(AND(B10&gt;$A$6,B10&lt;=$B$6),(B10-$A$6)*$C$6+$D$5,IF(AND(B10&gt;$A$7,B10&lt;=$B$7),(B10-$A$7)*$C$7+$D$6)))))</f>
        <v>33190</v>
      </c>
    </row>
    <row r="11" spans="1:4" x14ac:dyDescent="0.25">
      <c r="B11" s="13">
        <v>0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10.140625" customWidth="1"/>
    <col min="3" max="26" width="8.7109375" customWidth="1"/>
  </cols>
  <sheetData>
    <row r="2" spans="1:4" x14ac:dyDescent="0.25">
      <c r="A2" s="13" t="s">
        <v>15</v>
      </c>
      <c r="C2" s="13" t="s">
        <v>11</v>
      </c>
      <c r="D2" s="13" t="s">
        <v>16</v>
      </c>
    </row>
    <row r="3" spans="1:4" x14ac:dyDescent="0.25">
      <c r="A3" s="13">
        <v>0</v>
      </c>
      <c r="B3" s="13">
        <v>32000</v>
      </c>
      <c r="C3" s="13">
        <v>0.15</v>
      </c>
      <c r="D3" s="13">
        <f>B3*C3</f>
        <v>4800</v>
      </c>
    </row>
    <row r="4" spans="1:4" x14ac:dyDescent="0.25">
      <c r="A4" s="13">
        <v>32000</v>
      </c>
      <c r="B4" s="13">
        <v>70000</v>
      </c>
      <c r="C4" s="13">
        <v>0.2</v>
      </c>
      <c r="D4" s="13">
        <v>12400</v>
      </c>
    </row>
    <row r="5" spans="1:4" x14ac:dyDescent="0.25">
      <c r="A5" s="13">
        <v>70000</v>
      </c>
      <c r="B5" s="13">
        <v>170000</v>
      </c>
      <c r="C5" s="13">
        <v>0.27</v>
      </c>
      <c r="D5" s="13">
        <v>39400</v>
      </c>
    </row>
    <row r="6" spans="1:4" x14ac:dyDescent="0.25">
      <c r="A6" s="13">
        <v>170000</v>
      </c>
      <c r="B6" s="13">
        <v>880000</v>
      </c>
      <c r="C6" s="13">
        <v>0.35</v>
      </c>
      <c r="D6" s="13">
        <v>287900</v>
      </c>
    </row>
    <row r="7" spans="1:4" x14ac:dyDescent="0.25">
      <c r="A7" s="13">
        <v>880000</v>
      </c>
      <c r="B7" s="13">
        <v>999999999999.98999</v>
      </c>
      <c r="C7" s="13">
        <v>0.4</v>
      </c>
    </row>
    <row r="10" spans="1:4" x14ac:dyDescent="0.25">
      <c r="B10" s="14">
        <f>Hesaplamalar!Q7</f>
        <v>147000</v>
      </c>
      <c r="C10" s="13">
        <f>IF(AND(B10&gt;$A$3,B10&lt;=$B$3),B10*$C$3,IF(AND(B10&gt;$A$4,B10&lt;=$B$4),(B10-$A$4)*$C$4+$D$3,IF(AND(B10&gt;$A$5,B10&lt;=$B$5),(B10-$A$5)*$C$5+$D$4,IF(AND(B10&gt;$A$6,B10&lt;=$B$6),(B10-$A$6)*$C$6+$D$5,IF(AND(B10&gt;$A$7,B10&lt;=$B$7),(B10-$A$7)*$C$7+$D$6)))))</f>
        <v>33190</v>
      </c>
    </row>
    <row r="11" spans="1:4" x14ac:dyDescent="0.25">
      <c r="B11" s="13">
        <v>0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Hesaplamalar</vt:lpstr>
      <vt:lpstr>Vergi Referans</vt:lpstr>
      <vt:lpstr>Vergi Referans (5)</vt:lpstr>
      <vt:lpstr>Vergi Referans (6)</vt:lpstr>
      <vt:lpstr>Vergi Referans (2)</vt:lpstr>
      <vt:lpstr>Vergi Referans (3)</vt:lpstr>
      <vt:lpstr>Vergi Referans (4)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2022-06-13T12:01:13Z</dcterms:created>
  <dcterms:modified xsi:type="dcterms:W3CDTF">2022-10-18T13:54:09Z</dcterms:modified>
</cp:coreProperties>
</file>